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0" windowWidth="20355" windowHeight="77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" i="1" l="1"/>
  <c r="D8" i="1" l="1"/>
  <c r="I11" i="1"/>
  <c r="I12" i="1" s="1"/>
  <c r="I7" i="1"/>
  <c r="I6" i="1"/>
  <c r="B17" i="1"/>
  <c r="D19" i="1" s="1"/>
  <c r="I13" i="1" l="1"/>
  <c r="I15" i="1" s="1"/>
  <c r="D9" i="1" s="1"/>
  <c r="F8" i="1" s="1"/>
  <c r="I14" i="1"/>
  <c r="D20" i="1" l="1"/>
  <c r="F19" i="1" s="1"/>
  <c r="D24" i="1" s="1"/>
  <c r="D13" i="1"/>
</calcChain>
</file>

<file path=xl/sharedStrings.xml><?xml version="1.0" encoding="utf-8"?>
<sst xmlns="http://schemas.openxmlformats.org/spreadsheetml/2006/main" count="44" uniqueCount="36">
  <si>
    <t>R</t>
    <phoneticPr fontId="1"/>
  </si>
  <si>
    <t>m0</t>
    <phoneticPr fontId="1"/>
  </si>
  <si>
    <t>+</t>
    <phoneticPr fontId="1"/>
  </si>
  <si>
    <t>=</t>
    <phoneticPr fontId="1"/>
  </si>
  <si>
    <t>(y1+y2)^2</t>
    <phoneticPr fontId="1"/>
  </si>
  <si>
    <t>8*R^2*m0^2</t>
    <phoneticPr fontId="1"/>
  </si>
  <si>
    <t>m=</t>
    <phoneticPr fontId="1"/>
  </si>
  <si>
    <t>A1=</t>
    <phoneticPr fontId="1"/>
  </si>
  <si>
    <t>m0*A1</t>
    <phoneticPr fontId="1"/>
  </si>
  <si>
    <t>ym^2</t>
    <phoneticPr fontId="1"/>
  </si>
  <si>
    <t>ym=</t>
    <phoneticPr fontId="1"/>
  </si>
  <si>
    <t>2R^2*m0^2</t>
    <phoneticPr fontId="1"/>
  </si>
  <si>
    <t>解2</t>
    <rPh sb="0" eb="1">
      <t>カイ</t>
    </rPh>
    <phoneticPr fontId="1"/>
  </si>
  <si>
    <t>縮尺係数の計算式（Scale Facter)</t>
    <rPh sb="0" eb="2">
      <t>シュクシャク</t>
    </rPh>
    <rPh sb="2" eb="4">
      <t>ケイスウ</t>
    </rPh>
    <rPh sb="5" eb="7">
      <t>ケイサン</t>
    </rPh>
    <rPh sb="7" eb="8">
      <t>シキ</t>
    </rPh>
    <phoneticPr fontId="1"/>
  </si>
  <si>
    <t xml:space="preserve">  縮尺係数（Scale Facter)</t>
    <rPh sb="2" eb="4">
      <t>シュクシャク</t>
    </rPh>
    <rPh sb="4" eb="6">
      <t>ケイスウ</t>
    </rPh>
    <phoneticPr fontId="1"/>
  </si>
  <si>
    <t>ｙ１(E)</t>
    <phoneticPr fontId="1"/>
  </si>
  <si>
    <t>ｙ２（E）</t>
    <phoneticPr fontId="1"/>
  </si>
  <si>
    <t>a</t>
    <phoneticPr fontId="1"/>
  </si>
  <si>
    <t>1/f</t>
    <phoneticPr fontId="1"/>
  </si>
  <si>
    <t>グリッドNO</t>
    <phoneticPr fontId="1"/>
  </si>
  <si>
    <t>中心経度</t>
    <rPh sb="0" eb="2">
      <t>チュウシン</t>
    </rPh>
    <rPh sb="2" eb="4">
      <t>ケイド</t>
    </rPh>
    <phoneticPr fontId="1"/>
  </si>
  <si>
    <t>中心X座標</t>
    <rPh sb="0" eb="2">
      <t>チュウシン</t>
    </rPh>
    <rPh sb="3" eb="5">
      <t>ザヒョウ</t>
    </rPh>
    <phoneticPr fontId="1"/>
  </si>
  <si>
    <t>m0*A1</t>
    <phoneticPr fontId="1"/>
  </si>
  <si>
    <t>M</t>
    <phoneticPr fontId="1"/>
  </si>
  <si>
    <t>N</t>
    <phoneticPr fontId="1"/>
  </si>
  <si>
    <t>e</t>
    <phoneticPr fontId="1"/>
  </si>
  <si>
    <t>b</t>
    <phoneticPr fontId="1"/>
  </si>
  <si>
    <t>W</t>
    <phoneticPr fontId="1"/>
  </si>
  <si>
    <t>手入力箇所</t>
    <rPh sb="0" eb="1">
      <t>テ</t>
    </rPh>
    <rPh sb="1" eb="3">
      <t>ニュウリョク</t>
    </rPh>
    <rPh sb="3" eb="5">
      <t>カショ</t>
    </rPh>
    <phoneticPr fontId="1"/>
  </si>
  <si>
    <t>計算結果</t>
    <rPh sb="0" eb="2">
      <t>ケイサン</t>
    </rPh>
    <rPh sb="2" eb="4">
      <t>ケッカ</t>
    </rPh>
    <phoneticPr fontId="1"/>
  </si>
  <si>
    <t>単位ｍ</t>
    <rPh sb="0" eb="2">
      <t>タンイ</t>
    </rPh>
    <phoneticPr fontId="1"/>
  </si>
  <si>
    <t>WGS84</t>
    <phoneticPr fontId="1"/>
  </si>
  <si>
    <t>φ(rad)</t>
    <phoneticPr fontId="1"/>
  </si>
  <si>
    <t>φ 緯度</t>
    <rPh sb="2" eb="4">
      <t>イド</t>
    </rPh>
    <phoneticPr fontId="1"/>
  </si>
  <si>
    <t>対象となるUTMグリッドの中心緯度</t>
    <rPh sb="0" eb="2">
      <t>タイショウ</t>
    </rPh>
    <rPh sb="13" eb="15">
      <t>チュウシン</t>
    </rPh>
    <rPh sb="15" eb="17">
      <t>イド</t>
    </rPh>
    <phoneticPr fontId="1"/>
  </si>
  <si>
    <t>解</t>
    <rPh sb="0" eb="1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</si>
</sst>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0_ "/>
    <numFmt numFmtId="177" formatCode="0.000000000_ "/>
    <numFmt numFmtId="178" formatCode="0.00000000_ "/>
    <numFmt numFmtId="179" formatCode="0.000000_);[Red]\(0.000000\)"/>
    <numFmt numFmtId="180" formatCode="0.0000000000_ "/>
    <numFmt numFmtId="181" formatCode="0.000000_ 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2" fillId="3" borderId="0" xfId="0" applyFont="1" applyFill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176" fontId="3" fillId="2" borderId="2" xfId="0" applyNumberFormat="1" applyFont="1" applyFill="1" applyBorder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2" fillId="3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177" fontId="0" fillId="0" borderId="2" xfId="0" applyNumberFormat="1" applyBorder="1">
      <alignment vertical="center"/>
    </xf>
    <xf numFmtId="179" fontId="0" fillId="0" borderId="2" xfId="0" applyNumberFormat="1" applyBorder="1">
      <alignment vertical="center"/>
    </xf>
    <xf numFmtId="0" fontId="0" fillId="0" borderId="3" xfId="0" applyBorder="1">
      <alignment vertical="center"/>
    </xf>
    <xf numFmtId="180" fontId="0" fillId="0" borderId="3" xfId="0" applyNumberFormat="1" applyBorder="1">
      <alignment vertical="center"/>
    </xf>
    <xf numFmtId="181" fontId="0" fillId="0" borderId="3" xfId="0" applyNumberFormat="1" applyBorder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178" fontId="0" fillId="0" borderId="0" xfId="0" applyNumberFormat="1">
      <alignment vertical="center"/>
    </xf>
    <xf numFmtId="180" fontId="2" fillId="3" borderId="0" xfId="0" applyNumberFormat="1" applyFont="1" applyFill="1">
      <alignment vertical="center"/>
    </xf>
    <xf numFmtId="0" fontId="0" fillId="0" borderId="4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B5" sqref="B5"/>
    </sheetView>
  </sheetViews>
  <sheetFormatPr defaultRowHeight="19.5" customHeight="1" x14ac:dyDescent="0.15"/>
  <cols>
    <col min="1" max="1" width="6.5" customWidth="1"/>
    <col min="2" max="2" width="16.125" customWidth="1"/>
    <col min="3" max="3" width="3.75" customWidth="1"/>
    <col min="4" max="4" width="18.125" customWidth="1"/>
    <col min="5" max="5" width="4.625" customWidth="1"/>
    <col min="6" max="6" width="16.25" customWidth="1"/>
    <col min="7" max="7" width="6.625" customWidth="1"/>
    <col min="8" max="8" width="10" customWidth="1"/>
    <col min="9" max="9" width="17.125" customWidth="1"/>
    <col min="10" max="10" width="8.125" customWidth="1"/>
    <col min="11" max="11" width="13.875" customWidth="1"/>
    <col min="12" max="12" width="15.25" customWidth="1"/>
    <col min="13" max="13" width="8.125" customWidth="1"/>
  </cols>
  <sheetData>
    <row r="1" spans="1:12" ht="19.5" customHeight="1" x14ac:dyDescent="0.15">
      <c r="A1" s="11" t="s">
        <v>13</v>
      </c>
    </row>
    <row r="2" spans="1:12" ht="19.5" customHeight="1" x14ac:dyDescent="0.15">
      <c r="B2" s="18" t="s">
        <v>30</v>
      </c>
      <c r="C2" s="19"/>
      <c r="D2" s="19" t="s">
        <v>30</v>
      </c>
      <c r="H2" t="s">
        <v>31</v>
      </c>
      <c r="K2" s="6" t="s">
        <v>28</v>
      </c>
      <c r="L2" s="1"/>
    </row>
    <row r="3" spans="1:12" ht="19.5" customHeight="1" x14ac:dyDescent="0.15">
      <c r="B3" s="6" t="s">
        <v>15</v>
      </c>
      <c r="D3" s="6" t="s">
        <v>16</v>
      </c>
      <c r="H3" s="12" t="s">
        <v>18</v>
      </c>
      <c r="I3" s="13">
        <v>298.25722356300003</v>
      </c>
    </row>
    <row r="4" spans="1:12" ht="19.5" customHeight="1" x14ac:dyDescent="0.15">
      <c r="B4" s="7">
        <v>200000</v>
      </c>
      <c r="D4" s="7">
        <f>500000-300000</f>
        <v>200000</v>
      </c>
      <c r="H4" s="12" t="s">
        <v>1</v>
      </c>
      <c r="I4" s="12">
        <v>0.99960000000000004</v>
      </c>
      <c r="J4" s="22"/>
      <c r="K4" s="10" t="s">
        <v>29</v>
      </c>
    </row>
    <row r="5" spans="1:12" ht="19.5" customHeight="1" x14ac:dyDescent="0.15">
      <c r="H5" s="12" t="s">
        <v>17</v>
      </c>
      <c r="I5" s="14">
        <v>6378137</v>
      </c>
    </row>
    <row r="6" spans="1:12" ht="19.5" customHeight="1" x14ac:dyDescent="0.15">
      <c r="A6" t="s">
        <v>35</v>
      </c>
      <c r="H6" s="12" t="s">
        <v>26</v>
      </c>
      <c r="I6" s="14">
        <f>I5-(I5*1/I3)</f>
        <v>6356752.3142451793</v>
      </c>
    </row>
    <row r="7" spans="1:12" ht="19.5" customHeight="1" x14ac:dyDescent="0.15">
      <c r="D7" t="s">
        <v>4</v>
      </c>
      <c r="H7" s="12" t="s">
        <v>25</v>
      </c>
      <c r="I7" s="12">
        <f>SQRT((I5^2-I6^2)/I5^2)</f>
        <v>8.1819190842621486E-2</v>
      </c>
    </row>
    <row r="8" spans="1:12" ht="19.5" customHeight="1" x14ac:dyDescent="0.15">
      <c r="A8" s="2" t="s">
        <v>7</v>
      </c>
      <c r="B8">
        <v>1</v>
      </c>
      <c r="C8" s="3" t="s">
        <v>2</v>
      </c>
      <c r="D8">
        <f>((B4-500000)+(D4-500000))^2</f>
        <v>360000000000</v>
      </c>
      <c r="E8" s="3" t="s">
        <v>3</v>
      </c>
      <c r="F8" s="20">
        <f>B8+(D8/D9)</f>
        <v>1.0011127791665761</v>
      </c>
      <c r="H8" s="9" t="s">
        <v>34</v>
      </c>
    </row>
    <row r="9" spans="1:12" ht="19.5" customHeight="1" x14ac:dyDescent="0.15">
      <c r="A9" s="2"/>
      <c r="C9" s="3"/>
      <c r="D9" s="4">
        <f>8*(I15)^2*I4^2</f>
        <v>323514324147202.25</v>
      </c>
      <c r="H9" s="6" t="s">
        <v>33</v>
      </c>
      <c r="I9" s="6">
        <v>20</v>
      </c>
    </row>
    <row r="10" spans="1:12" ht="19.5" customHeight="1" x14ac:dyDescent="0.15">
      <c r="A10" s="2"/>
      <c r="C10" s="3"/>
      <c r="D10" t="s">
        <v>5</v>
      </c>
    </row>
    <row r="11" spans="1:12" ht="19.5" customHeight="1" x14ac:dyDescent="0.15">
      <c r="C11" s="3"/>
      <c r="H11" s="15" t="s">
        <v>32</v>
      </c>
      <c r="I11" s="16">
        <f>I9/180*PI()</f>
        <v>0.3490658503988659</v>
      </c>
    </row>
    <row r="12" spans="1:12" ht="19.5" customHeight="1" x14ac:dyDescent="0.15">
      <c r="A12" s="8" t="s">
        <v>14</v>
      </c>
      <c r="C12" s="3"/>
      <c r="H12" s="15" t="s">
        <v>27</v>
      </c>
      <c r="I12" s="16">
        <f>SQRT(1-(I7^2*SIN(I11)^2))</f>
        <v>0.99960837646586209</v>
      </c>
    </row>
    <row r="13" spans="1:12" ht="19.5" customHeight="1" x14ac:dyDescent="0.15">
      <c r="A13" s="5" t="s">
        <v>6</v>
      </c>
      <c r="B13" s="3" t="s">
        <v>22</v>
      </c>
      <c r="C13" s="3" t="s">
        <v>3</v>
      </c>
      <c r="D13" s="21">
        <f>I4*F8</f>
        <v>1.0007123340549096</v>
      </c>
      <c r="H13" s="15" t="s">
        <v>23</v>
      </c>
      <c r="I13" s="17">
        <f>I5*(1-I7^2)/I12^3</f>
        <v>6342888.4824789967</v>
      </c>
    </row>
    <row r="14" spans="1:12" ht="19.5" customHeight="1" x14ac:dyDescent="0.15">
      <c r="C14" s="3"/>
      <c r="H14" s="15" t="s">
        <v>24</v>
      </c>
      <c r="I14" s="17">
        <f>I5/I12</f>
        <v>6380635.8071448412</v>
      </c>
    </row>
    <row r="15" spans="1:12" ht="19.5" customHeight="1" x14ac:dyDescent="0.15">
      <c r="H15" s="15" t="s">
        <v>0</v>
      </c>
      <c r="I15" s="17">
        <f>SQRT(I13*I14)</f>
        <v>6361734.1481731292</v>
      </c>
    </row>
    <row r="16" spans="1:12" ht="19.5" hidden="1" customHeight="1" x14ac:dyDescent="0.15">
      <c r="A16" t="s">
        <v>12</v>
      </c>
      <c r="C16" s="3"/>
    </row>
    <row r="17" spans="1:6" ht="19.5" hidden="1" customHeight="1" x14ac:dyDescent="0.15">
      <c r="A17" s="2" t="s">
        <v>10</v>
      </c>
      <c r="B17" s="1">
        <f>AVERAGE((B4-500000),(D4-500000))</f>
        <v>-300000</v>
      </c>
      <c r="C17" s="3"/>
    </row>
    <row r="18" spans="1:6" ht="19.5" hidden="1" customHeight="1" x14ac:dyDescent="0.15">
      <c r="C18" s="3"/>
      <c r="D18" t="s">
        <v>9</v>
      </c>
    </row>
    <row r="19" spans="1:6" ht="19.5" hidden="1" customHeight="1" x14ac:dyDescent="0.15">
      <c r="A19" s="2" t="s">
        <v>7</v>
      </c>
      <c r="B19">
        <v>1</v>
      </c>
      <c r="C19" s="3" t="s">
        <v>2</v>
      </c>
      <c r="D19" s="1">
        <f>B17^2</f>
        <v>90000000000</v>
      </c>
      <c r="E19" t="s">
        <v>3</v>
      </c>
      <c r="F19">
        <f>B19+(D19/D20)</f>
        <v>1.0011127791665761</v>
      </c>
    </row>
    <row r="20" spans="1:6" ht="19.5" hidden="1" customHeight="1" x14ac:dyDescent="0.15">
      <c r="A20" s="2"/>
      <c r="D20" s="4">
        <f>2*(I15)^2*I4^2</f>
        <v>80878581036800.562</v>
      </c>
    </row>
    <row r="21" spans="1:6" ht="19.5" hidden="1" customHeight="1" x14ac:dyDescent="0.15">
      <c r="A21" s="2"/>
      <c r="D21" t="s">
        <v>11</v>
      </c>
    </row>
    <row r="22" spans="1:6" ht="19.5" hidden="1" customHeight="1" x14ac:dyDescent="0.15"/>
    <row r="23" spans="1:6" ht="19.5" hidden="1" customHeight="1" x14ac:dyDescent="0.15">
      <c r="A23" s="8" t="s">
        <v>14</v>
      </c>
    </row>
    <row r="24" spans="1:6" ht="19.5" hidden="1" customHeight="1" x14ac:dyDescent="0.15">
      <c r="A24" s="5" t="s">
        <v>6</v>
      </c>
      <c r="B24" s="3" t="s">
        <v>8</v>
      </c>
      <c r="C24" s="3" t="s">
        <v>3</v>
      </c>
      <c r="D24" s="21">
        <f>I4*F19</f>
        <v>1.0007123340549096</v>
      </c>
    </row>
  </sheetData>
  <sheetProtection sheet="1" objects="1" scenarios="1"/>
  <protectedRanges>
    <protectedRange sqref="B4 D4 I9" name="範囲1"/>
  </protectedRange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6" sqref="C26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7"/>
  <sheetViews>
    <sheetView workbookViewId="0">
      <selection activeCell="D3" sqref="D3"/>
    </sheetView>
  </sheetViews>
  <sheetFormatPr defaultRowHeight="13.5" x14ac:dyDescent="0.15"/>
  <cols>
    <col min="3" max="4" width="12.25" customWidth="1"/>
  </cols>
  <sheetData>
    <row r="1" spans="2:4" x14ac:dyDescent="0.15">
      <c r="B1" t="s">
        <v>19</v>
      </c>
      <c r="C1" t="s">
        <v>20</v>
      </c>
      <c r="D1" t="s">
        <v>21</v>
      </c>
    </row>
    <row r="2" spans="2:4" x14ac:dyDescent="0.15">
      <c r="B2">
        <v>38</v>
      </c>
    </row>
    <row r="3" spans="2:4" x14ac:dyDescent="0.15">
      <c r="B3">
        <v>39</v>
      </c>
    </row>
    <row r="4" spans="2:4" x14ac:dyDescent="0.15">
      <c r="B4">
        <v>40</v>
      </c>
    </row>
    <row r="5" spans="2:4" x14ac:dyDescent="0.15">
      <c r="B5">
        <v>41</v>
      </c>
    </row>
    <row r="6" spans="2:4" x14ac:dyDescent="0.15">
      <c r="B6">
        <v>42</v>
      </c>
    </row>
    <row r="7" spans="2:4" x14ac:dyDescent="0.15">
      <c r="B7">
        <v>43</v>
      </c>
    </row>
    <row r="8" spans="2:4" x14ac:dyDescent="0.15">
      <c r="B8">
        <v>44</v>
      </c>
    </row>
    <row r="9" spans="2:4" x14ac:dyDescent="0.15">
      <c r="B9">
        <v>45</v>
      </c>
    </row>
    <row r="10" spans="2:4" x14ac:dyDescent="0.15">
      <c r="B10">
        <v>46</v>
      </c>
    </row>
    <row r="11" spans="2:4" x14ac:dyDescent="0.15">
      <c r="B11">
        <v>47</v>
      </c>
    </row>
    <row r="12" spans="2:4" x14ac:dyDescent="0.15">
      <c r="B12">
        <v>48</v>
      </c>
    </row>
    <row r="13" spans="2:4" x14ac:dyDescent="0.15">
      <c r="B13">
        <v>49</v>
      </c>
    </row>
    <row r="14" spans="2:4" x14ac:dyDescent="0.15">
      <c r="B14">
        <v>50</v>
      </c>
    </row>
    <row r="15" spans="2:4" x14ac:dyDescent="0.15">
      <c r="B15">
        <v>51</v>
      </c>
    </row>
    <row r="16" spans="2:4" x14ac:dyDescent="0.15">
      <c r="B16">
        <v>52</v>
      </c>
    </row>
    <row r="17" spans="2:2" x14ac:dyDescent="0.15">
      <c r="B17">
        <v>53</v>
      </c>
    </row>
    <row r="18" spans="2:2" x14ac:dyDescent="0.15">
      <c r="B18">
        <v>54</v>
      </c>
    </row>
    <row r="19" spans="2:2" x14ac:dyDescent="0.15">
      <c r="B19">
        <v>55</v>
      </c>
    </row>
    <row r="20" spans="2:2" x14ac:dyDescent="0.15">
      <c r="B20">
        <v>56</v>
      </c>
    </row>
    <row r="21" spans="2:2" x14ac:dyDescent="0.15">
      <c r="B21">
        <v>57</v>
      </c>
    </row>
    <row r="22" spans="2:2" x14ac:dyDescent="0.15">
      <c r="B22">
        <v>58</v>
      </c>
    </row>
    <row r="23" spans="2:2" x14ac:dyDescent="0.15">
      <c r="B23">
        <v>59</v>
      </c>
    </row>
    <row r="24" spans="2:2" x14ac:dyDescent="0.15">
      <c r="B24">
        <v>60</v>
      </c>
    </row>
    <row r="25" spans="2:2" x14ac:dyDescent="0.15">
      <c r="B25">
        <v>61</v>
      </c>
    </row>
    <row r="26" spans="2:2" x14ac:dyDescent="0.15">
      <c r="B26">
        <v>62</v>
      </c>
    </row>
    <row r="27" spans="2:2" x14ac:dyDescent="0.15">
      <c r="B27">
        <v>63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</dc:creator>
  <cp:lastModifiedBy>mcs</cp:lastModifiedBy>
  <cp:lastPrinted>2015-06-25T10:50:42Z</cp:lastPrinted>
  <dcterms:created xsi:type="dcterms:W3CDTF">2015-06-24T08:35:27Z</dcterms:created>
  <dcterms:modified xsi:type="dcterms:W3CDTF">2015-06-30T03:23:12Z</dcterms:modified>
</cp:coreProperties>
</file>